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Technical Services\Utility Permits\Applications and forms\Templates\Templates\"/>
    </mc:Choice>
  </mc:AlternateContent>
  <xr:revisionPtr revIDLastSave="0" documentId="13_ncr:1_{24FA1A18-D806-43E1-AD0C-6ACA138BE512}" xr6:coauthVersionLast="47" xr6:coauthVersionMax="47" xr10:uidLastSave="{00000000-0000-0000-0000-000000000000}"/>
  <bookViews>
    <workbookView xWindow="3390" yWindow="345" windowWidth="23730" windowHeight="16770" xr2:uid="{F8050CF6-E43D-42EA-BE74-5DE2C0E37B99}"/>
  </bookViews>
  <sheets>
    <sheet name="Sizing" sheetId="3" r:id="rId1"/>
    <sheet name="Calculations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3" l="1"/>
  <c r="D24" i="3"/>
  <c r="D22" i="3"/>
  <c r="D21" i="3"/>
  <c r="D28" i="3"/>
  <c r="D27" i="3"/>
  <c r="D23" i="3"/>
  <c r="D25" i="3"/>
  <c r="E14" i="5"/>
  <c r="E12" i="5"/>
  <c r="D14" i="5"/>
  <c r="F14" i="5" s="1"/>
  <c r="D13" i="5"/>
  <c r="D12" i="5"/>
  <c r="E11" i="5"/>
  <c r="D11" i="5"/>
  <c r="E10" i="5"/>
  <c r="D10" i="5"/>
  <c r="F10" i="5" s="1"/>
  <c r="F11" i="5"/>
  <c r="F12" i="5"/>
  <c r="F13" i="5"/>
  <c r="E3" i="5"/>
  <c r="E2" i="5" s="1"/>
  <c r="D3" i="5"/>
  <c r="D2" i="5" l="1"/>
  <c r="E8" i="5" s="1"/>
  <c r="D7" i="5" l="1"/>
  <c r="G11" i="5" l="1"/>
  <c r="H11" i="5" s="1"/>
  <c r="G12" i="5"/>
  <c r="H12" i="5" s="1"/>
  <c r="G13" i="5"/>
  <c r="H13" i="5" s="1"/>
  <c r="G14" i="5"/>
  <c r="H14" i="5" s="1"/>
  <c r="G10" i="5"/>
  <c r="H10" i="5" s="1"/>
</calcChain>
</file>

<file path=xl/sharedStrings.xml><?xml version="1.0" encoding="utf-8"?>
<sst xmlns="http://schemas.openxmlformats.org/spreadsheetml/2006/main" count="58" uniqueCount="51">
  <si>
    <t>Simplified Storm Facility Sizing</t>
  </si>
  <si>
    <t>Name:</t>
  </si>
  <si>
    <t>Site Address:</t>
  </si>
  <si>
    <t>Impervious Area from Development (sf):</t>
  </si>
  <si>
    <t>Vegetated Swale Infiltration</t>
  </si>
  <si>
    <t>Facility Type</t>
  </si>
  <si>
    <t>Planter Infiltration</t>
  </si>
  <si>
    <t>Raingarden Infiltration</t>
  </si>
  <si>
    <t>Filter Strip</t>
  </si>
  <si>
    <t>Detention Pond</t>
  </si>
  <si>
    <t>(not to exceed 10,000 sf of impervious area)</t>
  </si>
  <si>
    <t>30 inches</t>
  </si>
  <si>
    <t>61 inches</t>
  </si>
  <si>
    <t>Min. Width</t>
  </si>
  <si>
    <t>55 inches</t>
  </si>
  <si>
    <t>120 inches</t>
  </si>
  <si>
    <t>0.5% or less</t>
  </si>
  <si>
    <t>6% or less</t>
  </si>
  <si>
    <t>51 inches</t>
  </si>
  <si>
    <t>18 inches</t>
  </si>
  <si>
    <t>5 feet</t>
  </si>
  <si>
    <t>10% or less</t>
  </si>
  <si>
    <t>Slope</t>
  </si>
  <si>
    <t>2% or less</t>
  </si>
  <si>
    <t>54 inches</t>
  </si>
  <si>
    <t>132 inches</t>
  </si>
  <si>
    <t>Min. Depth to ex. subgrade</t>
  </si>
  <si>
    <t>CN</t>
  </si>
  <si>
    <r>
      <t>P</t>
    </r>
    <r>
      <rPr>
        <vertAlign val="subscript"/>
        <sz val="11"/>
        <color theme="1"/>
        <rFont val="Aptos Narrow"/>
        <family val="2"/>
        <scheme val="minor"/>
      </rPr>
      <t>design</t>
    </r>
  </si>
  <si>
    <t>Pervious</t>
  </si>
  <si>
    <t>Impervious</t>
  </si>
  <si>
    <t>Acres</t>
  </si>
  <si>
    <t>Total area of Development (sf):</t>
  </si>
  <si>
    <t>Volume for design storm (CF)</t>
  </si>
  <si>
    <t xml:space="preserve">DCS Drawing Detail </t>
  </si>
  <si>
    <t>No. 202</t>
  </si>
  <si>
    <t>No. 204</t>
  </si>
  <si>
    <t>No. 206</t>
  </si>
  <si>
    <t>No. 207</t>
  </si>
  <si>
    <t>No. 210</t>
  </si>
  <si>
    <t>Facility Size 
(sq ft)</t>
  </si>
  <si>
    <t>See detail for more information</t>
  </si>
  <si>
    <t>Local Infiltration Rate (inch/hour):</t>
  </si>
  <si>
    <t>cubic feet per 1 ft length</t>
  </si>
  <si>
    <t>Min. Depth to ex. subgrade (ft)</t>
  </si>
  <si>
    <t>Min. Width (ft)</t>
  </si>
  <si>
    <t>Min Length required</t>
  </si>
  <si>
    <t>Min SF Treatment Required</t>
  </si>
  <si>
    <t>Treatment Required (CF)</t>
  </si>
  <si>
    <t>* Underground Infiltration Control (UIC) facilities, such as drywells or soakage trenches are not permitted</t>
  </si>
  <si>
    <t>Flow Control (CF)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</si>
</sst>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3" xfId="0" applyBorder="1" applyAlignment="1">
      <alignment vertical="center"/>
    </xf>
    <xf numFmtId="2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85725</xdr:rowOff>
    </xdr:from>
    <xdr:to>
      <xdr:col>9</xdr:col>
      <xdr:colOff>0</xdr:colOff>
      <xdr:row>6</xdr:row>
      <xdr:rowOff>57150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E30ABF4-DF5E-4CAF-B4CD-598FE7D3B3BC}"/>
            </a:ext>
          </a:extLst>
        </xdr:cNvPr>
        <xdr:cNvSpPr txBox="1"/>
      </xdr:nvSpPr>
      <xdr:spPr>
        <a:xfrm>
          <a:off x="0" y="914400"/>
          <a:ext cx="5438775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This form is to be used to size stormwater facilities following the Simplified Method. The following table contains acceptable stormwater sizing factors for stormwater facilities based on infiltration rates.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247649</xdr:colOff>
      <xdr:row>0</xdr:row>
      <xdr:rowOff>0</xdr:rowOff>
    </xdr:from>
    <xdr:to>
      <xdr:col>8</xdr:col>
      <xdr:colOff>373521</xdr:colOff>
      <xdr:row>3</xdr:row>
      <xdr:rowOff>136561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0E94E7B-D2BF-4308-93EA-E737FDBD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49" y="0"/>
          <a:ext cx="2573797" cy="85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4FE9-8555-4B14-8C1A-94532F9A6E7C}">
  <sheetPr>
    <pageSetUpPr fitToPage="1"/>
  </sheetPr>
  <dimension ref="A2:I30"/>
  <sheetViews>
    <sheetView tabSelected="1" zoomScale="90" zoomScaleNormal="90" workbookViewId="0">
      <selection activeCell="E17" sqref="E17"/>
    </sheetView>
  </sheetViews>
  <sheetFormatPr defaultRowHeight="15" x14ac:dyDescent="0.25"/>
  <cols>
    <col min="3" max="3" width="9.85546875" customWidth="1"/>
    <col min="4" max="4" width="19" bestFit="1" customWidth="1"/>
    <col min="5" max="5" width="8.5703125" customWidth="1"/>
    <col min="6" max="6" width="12.42578125" customWidth="1"/>
    <col min="7" max="7" width="10.85546875" customWidth="1"/>
    <col min="8" max="8" width="13.42578125" customWidth="1"/>
    <col min="9" max="9" width="12.28515625" customWidth="1"/>
  </cols>
  <sheetData>
    <row r="2" spans="1:9" ht="26.25" x14ac:dyDescent="0.4">
      <c r="A2" s="6" t="s">
        <v>0</v>
      </c>
      <c r="B2" s="6"/>
      <c r="C2" s="6"/>
      <c r="D2" s="6"/>
      <c r="E2" s="6"/>
    </row>
    <row r="9" spans="1:9" x14ac:dyDescent="0.25">
      <c r="A9" s="3" t="s">
        <v>1</v>
      </c>
      <c r="B9" s="37"/>
      <c r="C9" s="37"/>
      <c r="D9" s="37"/>
      <c r="F9" s="3" t="s">
        <v>2</v>
      </c>
      <c r="G9" s="38"/>
      <c r="H9" s="38"/>
      <c r="I9" s="38"/>
    </row>
    <row r="12" spans="1:9" ht="18.75" x14ac:dyDescent="0.3">
      <c r="A12" s="39" t="s">
        <v>32</v>
      </c>
      <c r="B12" s="39"/>
      <c r="C12" s="39"/>
      <c r="D12" s="39"/>
      <c r="E12" s="41">
        <v>10000</v>
      </c>
      <c r="F12" s="41"/>
    </row>
    <row r="13" spans="1:9" ht="18.75" x14ac:dyDescent="0.3">
      <c r="A13" s="3"/>
      <c r="B13" s="3"/>
      <c r="C13" s="3"/>
      <c r="D13" s="3"/>
      <c r="E13" s="9"/>
    </row>
    <row r="14" spans="1:9" ht="18.75" x14ac:dyDescent="0.3">
      <c r="A14" s="39" t="s">
        <v>3</v>
      </c>
      <c r="B14" s="39"/>
      <c r="C14" s="39"/>
      <c r="D14" s="39"/>
      <c r="E14" s="41">
        <v>10000</v>
      </c>
      <c r="F14" s="41"/>
      <c r="G14" t="s">
        <v>10</v>
      </c>
    </row>
    <row r="15" spans="1:9" x14ac:dyDescent="0.25">
      <c r="B15" s="2"/>
      <c r="C15" s="2"/>
      <c r="E15" s="4"/>
    </row>
    <row r="16" spans="1:9" ht="18.75" x14ac:dyDescent="0.3">
      <c r="A16" s="39" t="s">
        <v>42</v>
      </c>
      <c r="B16" s="39"/>
      <c r="C16" s="39"/>
      <c r="D16" s="39"/>
      <c r="E16" s="42">
        <v>1</v>
      </c>
      <c r="F16" s="42"/>
      <c r="I16" s="5"/>
    </row>
    <row r="18" spans="1:9" x14ac:dyDescent="0.25">
      <c r="I18" s="1"/>
    </row>
    <row r="19" spans="1:9" ht="15" customHeight="1" x14ac:dyDescent="0.3">
      <c r="A19" s="40" t="s">
        <v>5</v>
      </c>
      <c r="B19" s="40"/>
      <c r="C19" s="40"/>
      <c r="D19" s="43" t="s">
        <v>40</v>
      </c>
      <c r="E19" s="25" t="s">
        <v>34</v>
      </c>
      <c r="F19" s="22" t="s">
        <v>41</v>
      </c>
      <c r="G19" s="23"/>
      <c r="H19" s="24"/>
    </row>
    <row r="20" spans="1:9" ht="45" customHeight="1" x14ac:dyDescent="0.25">
      <c r="A20" s="40"/>
      <c r="B20" s="40"/>
      <c r="C20" s="40"/>
      <c r="D20" s="44"/>
      <c r="E20" s="25"/>
      <c r="F20" s="8" t="s">
        <v>26</v>
      </c>
      <c r="G20" s="8" t="s">
        <v>13</v>
      </c>
      <c r="H20" s="8" t="s">
        <v>22</v>
      </c>
    </row>
    <row r="21" spans="1:9" ht="30" customHeight="1" x14ac:dyDescent="0.25">
      <c r="A21" s="28" t="s">
        <v>6</v>
      </c>
      <c r="B21" s="29"/>
      <c r="C21" s="29"/>
      <c r="D21" s="45">
        <f>$E$14*0.087</f>
        <v>869.99999999999989</v>
      </c>
      <c r="E21" s="26" t="s">
        <v>35</v>
      </c>
      <c r="F21" s="26" t="s">
        <v>12</v>
      </c>
      <c r="G21" s="26" t="s">
        <v>11</v>
      </c>
      <c r="H21" s="26" t="s">
        <v>16</v>
      </c>
    </row>
    <row r="22" spans="1:9" ht="30" customHeight="1" x14ac:dyDescent="0.25">
      <c r="A22" s="30"/>
      <c r="B22" s="31"/>
      <c r="C22" s="31"/>
      <c r="D22" s="46" t="str">
        <f>IF($E$16&gt;2,"  ",IF($E$16&lt;0.25, "underdrain required", IF($E$16&gt;=0.25,"&amp; underdrain may be required")))</f>
        <v>&amp; underdrain may be required</v>
      </c>
      <c r="E22" s="27"/>
      <c r="F22" s="27"/>
      <c r="G22" s="27"/>
      <c r="H22" s="27"/>
    </row>
    <row r="23" spans="1:9" ht="30" customHeight="1" x14ac:dyDescent="0.25">
      <c r="A23" s="28" t="s">
        <v>7</v>
      </c>
      <c r="B23" s="29"/>
      <c r="C23" s="29"/>
      <c r="D23" s="45">
        <f>$E$14*0.097</f>
        <v>970</v>
      </c>
      <c r="E23" s="26" t="s">
        <v>36</v>
      </c>
      <c r="F23" s="26" t="s">
        <v>14</v>
      </c>
      <c r="G23" s="26" t="s">
        <v>15</v>
      </c>
      <c r="H23" s="26" t="s">
        <v>16</v>
      </c>
    </row>
    <row r="24" spans="1:9" ht="30" x14ac:dyDescent="0.25">
      <c r="A24" s="30"/>
      <c r="B24" s="31"/>
      <c r="C24" s="31"/>
      <c r="D24" s="46" t="str">
        <f>IF($E$16&gt;2,"  ",IF($E$16&lt;0.25, "underdrain required", IF($E$16&gt;=0.25,"&amp; underdrain may be required")))</f>
        <v>&amp; underdrain may be required</v>
      </c>
      <c r="E24" s="27"/>
      <c r="F24" s="27"/>
      <c r="G24" s="27"/>
      <c r="H24" s="27"/>
    </row>
    <row r="25" spans="1:9" ht="30" customHeight="1" x14ac:dyDescent="0.25">
      <c r="A25" s="33" t="s">
        <v>4</v>
      </c>
      <c r="B25" s="34"/>
      <c r="C25" s="34"/>
      <c r="D25" s="45">
        <f>$E$14*0.104</f>
        <v>1040</v>
      </c>
      <c r="E25" s="26" t="s">
        <v>37</v>
      </c>
      <c r="F25" s="26" t="s">
        <v>18</v>
      </c>
      <c r="G25" s="26" t="s">
        <v>15</v>
      </c>
      <c r="H25" s="26" t="s">
        <v>17</v>
      </c>
    </row>
    <row r="26" spans="1:9" ht="30" x14ac:dyDescent="0.25">
      <c r="A26" s="35"/>
      <c r="B26" s="36"/>
      <c r="C26" s="36"/>
      <c r="D26" s="46" t="str">
        <f>IF($E$16&gt;2,"  ",IF($E$16&lt;0.25, "underdrain required", IF($E$16&gt;=0.25,"&amp; underdrain may be required")))</f>
        <v>&amp; underdrain may be required</v>
      </c>
      <c r="E26" s="27"/>
      <c r="F26" s="27"/>
      <c r="G26" s="27"/>
      <c r="H26" s="27"/>
    </row>
    <row r="27" spans="1:9" ht="48.75" customHeight="1" x14ac:dyDescent="0.25">
      <c r="A27" s="28" t="s">
        <v>8</v>
      </c>
      <c r="B27" s="29"/>
      <c r="C27" s="29"/>
      <c r="D27" s="45">
        <f>$E$14*0.295</f>
        <v>2950</v>
      </c>
      <c r="E27" s="12" t="s">
        <v>38</v>
      </c>
      <c r="F27" s="12" t="s">
        <v>19</v>
      </c>
      <c r="G27" s="12" t="s">
        <v>20</v>
      </c>
      <c r="H27" s="12" t="s">
        <v>21</v>
      </c>
    </row>
    <row r="28" spans="1:9" ht="48.75" customHeight="1" x14ac:dyDescent="0.25">
      <c r="A28" s="32" t="s">
        <v>9</v>
      </c>
      <c r="B28" s="32"/>
      <c r="C28" s="32"/>
      <c r="D28" s="47">
        <f>IF($E$16&gt;=1,$E$14*0.0985,"N/A")</f>
        <v>985</v>
      </c>
      <c r="E28" s="10" t="s">
        <v>39</v>
      </c>
      <c r="F28" s="10" t="s">
        <v>24</v>
      </c>
      <c r="G28" s="10" t="s">
        <v>25</v>
      </c>
      <c r="H28" s="10" t="s">
        <v>23</v>
      </c>
    </row>
    <row r="30" spans="1:9" x14ac:dyDescent="0.25">
      <c r="A30" t="s">
        <v>49</v>
      </c>
    </row>
  </sheetData>
  <mergeCells count="29">
    <mergeCell ref="A21:C22"/>
    <mergeCell ref="A28:C28"/>
    <mergeCell ref="A25:C26"/>
    <mergeCell ref="B9:D9"/>
    <mergeCell ref="G9:I9"/>
    <mergeCell ref="A14:D14"/>
    <mergeCell ref="A19:C20"/>
    <mergeCell ref="A16:D16"/>
    <mergeCell ref="A12:D12"/>
    <mergeCell ref="E12:F12"/>
    <mergeCell ref="E14:F14"/>
    <mergeCell ref="E16:F16"/>
    <mergeCell ref="D19:D20"/>
    <mergeCell ref="A27:C27"/>
    <mergeCell ref="E21:E22"/>
    <mergeCell ref="F21:F22"/>
    <mergeCell ref="A23:C24"/>
    <mergeCell ref="E23:E24"/>
    <mergeCell ref="F23:F24"/>
    <mergeCell ref="G23:G24"/>
    <mergeCell ref="H23:H24"/>
    <mergeCell ref="F19:H19"/>
    <mergeCell ref="E19:E20"/>
    <mergeCell ref="E25:E26"/>
    <mergeCell ref="F25:F26"/>
    <mergeCell ref="G25:G26"/>
    <mergeCell ref="H25:H26"/>
    <mergeCell ref="H21:H22"/>
    <mergeCell ref="G21:G22"/>
  </mergeCells>
  <phoneticPr fontId="5" type="noConversion"/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08091-5EE2-4F4C-91C4-2D940FAF6609}">
  <dimension ref="C1:Q14"/>
  <sheetViews>
    <sheetView workbookViewId="0">
      <selection activeCell="D11" sqref="D11"/>
    </sheetView>
  </sheetViews>
  <sheetFormatPr defaultRowHeight="15" x14ac:dyDescent="0.25"/>
  <cols>
    <col min="3" max="3" width="27" bestFit="1" customWidth="1"/>
    <col min="4" max="4" width="20" customWidth="1"/>
    <col min="5" max="5" width="20.42578125" bestFit="1" customWidth="1"/>
    <col min="6" max="6" width="20.5703125" bestFit="1" customWidth="1"/>
    <col min="8" max="8" width="11.7109375" customWidth="1"/>
    <col min="10" max="10" width="25.28515625" bestFit="1" customWidth="1"/>
    <col min="11" max="17" width="5" bestFit="1" customWidth="1"/>
  </cols>
  <sheetData>
    <row r="1" spans="3:17" x14ac:dyDescent="0.25">
      <c r="D1" s="1" t="s">
        <v>30</v>
      </c>
      <c r="E1" s="1" t="s">
        <v>29</v>
      </c>
    </row>
    <row r="2" spans="3:17" x14ac:dyDescent="0.25">
      <c r="C2" t="s">
        <v>33</v>
      </c>
      <c r="D2" s="16">
        <f>3630*$D$3*(((D4-0.2*(1000/D5)-10)^2)/((D4+0.8)*(1000/D5)))</f>
        <v>5530.6311413454259</v>
      </c>
      <c r="E2" s="16">
        <f>3630*$E$3*(((E4-0.2*(1000/E5)-10)^2)/((E4+0.8)*(1000/E5)))</f>
        <v>0</v>
      </c>
    </row>
    <row r="3" spans="3:17" x14ac:dyDescent="0.25">
      <c r="C3" t="s">
        <v>31</v>
      </c>
      <c r="D3" s="17">
        <f>(Sizing!E14)/43560</f>
        <v>0.2295684113865932</v>
      </c>
      <c r="E3" s="17">
        <f>(Sizing!E12-Sizing!E14)/43560</f>
        <v>0</v>
      </c>
      <c r="F3" s="1"/>
    </row>
    <row r="4" spans="3:17" ht="18" x14ac:dyDescent="0.35">
      <c r="C4" t="s">
        <v>28</v>
      </c>
      <c r="D4" s="1">
        <v>1</v>
      </c>
      <c r="E4" s="1">
        <v>1</v>
      </c>
    </row>
    <row r="5" spans="3:17" x14ac:dyDescent="0.25">
      <c r="C5" t="s">
        <v>27</v>
      </c>
      <c r="D5" s="1">
        <v>98</v>
      </c>
      <c r="E5" s="1">
        <v>89</v>
      </c>
    </row>
    <row r="6" spans="3:17" x14ac:dyDescent="0.25">
      <c r="D6" s="1"/>
      <c r="E6" s="1"/>
    </row>
    <row r="7" spans="3:17" x14ac:dyDescent="0.25">
      <c r="C7" t="s">
        <v>48</v>
      </c>
      <c r="D7" s="16">
        <f>D2*0.8</f>
        <v>4424.5049130763409</v>
      </c>
    </row>
    <row r="8" spans="3:17" x14ac:dyDescent="0.25">
      <c r="C8" t="s">
        <v>50</v>
      </c>
      <c r="E8" s="16">
        <f>SUM(D2,E2)</f>
        <v>5530.6311413454259</v>
      </c>
    </row>
    <row r="9" spans="3:17" ht="45" x14ac:dyDescent="0.25">
      <c r="D9" s="8" t="s">
        <v>44</v>
      </c>
      <c r="E9" s="8" t="s">
        <v>45</v>
      </c>
      <c r="F9" s="8" t="s">
        <v>43</v>
      </c>
      <c r="G9" s="8" t="s">
        <v>46</v>
      </c>
      <c r="H9" s="8" t="s">
        <v>47</v>
      </c>
    </row>
    <row r="10" spans="3:17" ht="15" customHeight="1" x14ac:dyDescent="0.25">
      <c r="C10" s="18" t="s">
        <v>6</v>
      </c>
      <c r="D10" s="13">
        <f>61/12</f>
        <v>5.083333333333333</v>
      </c>
      <c r="E10" s="14">
        <f>30/12</f>
        <v>2.5</v>
      </c>
      <c r="F10" s="13">
        <f>D10*E10</f>
        <v>12.708333333333332</v>
      </c>
      <c r="G10" s="19">
        <f>($D$7)/F10</f>
        <v>348.15776365190885</v>
      </c>
      <c r="H10" s="20">
        <f>E10*G10</f>
        <v>870.39440912977216</v>
      </c>
    </row>
    <row r="11" spans="3:17" ht="15" customHeight="1" x14ac:dyDescent="0.25">
      <c r="C11" s="18" t="s">
        <v>7</v>
      </c>
      <c r="D11" s="13">
        <f>55/12</f>
        <v>4.583333333333333</v>
      </c>
      <c r="E11" s="15">
        <f>120/12</f>
        <v>10</v>
      </c>
      <c r="F11" s="13">
        <f t="shared" ref="F11:F14" si="0">D11*E11</f>
        <v>45.833333333333329</v>
      </c>
      <c r="G11" s="19">
        <f t="shared" ref="G11:G14" si="1">($D$7)/F11</f>
        <v>96.534652648938362</v>
      </c>
      <c r="H11" s="20">
        <f t="shared" ref="H11:H14" si="2">E11*G11</f>
        <v>965.34652648938368</v>
      </c>
      <c r="K11" s="7"/>
      <c r="L11" s="7"/>
      <c r="M11" s="7"/>
      <c r="N11" s="7"/>
      <c r="O11" s="7"/>
      <c r="P11" s="7"/>
      <c r="Q11" s="7"/>
    </row>
    <row r="12" spans="3:17" ht="15" customHeight="1" x14ac:dyDescent="0.25">
      <c r="C12" s="21" t="s">
        <v>4</v>
      </c>
      <c r="D12" s="12">
        <f>51/12</f>
        <v>4.25</v>
      </c>
      <c r="E12" s="12">
        <f>120/12</f>
        <v>10</v>
      </c>
      <c r="F12" s="12">
        <f t="shared" si="0"/>
        <v>42.5</v>
      </c>
      <c r="G12" s="19">
        <f t="shared" si="1"/>
        <v>104.10599795473743</v>
      </c>
      <c r="H12" s="20">
        <f t="shared" si="2"/>
        <v>1041.0599795473743</v>
      </c>
    </row>
    <row r="13" spans="3:17" x14ac:dyDescent="0.25">
      <c r="C13" s="18" t="s">
        <v>8</v>
      </c>
      <c r="D13" s="12">
        <f>18/12</f>
        <v>1.5</v>
      </c>
      <c r="E13" s="12">
        <v>5</v>
      </c>
      <c r="F13" s="12">
        <f t="shared" si="0"/>
        <v>7.5</v>
      </c>
      <c r="G13" s="19">
        <f t="shared" si="1"/>
        <v>589.93398841017881</v>
      </c>
      <c r="H13" s="20">
        <f t="shared" si="2"/>
        <v>2949.669942050894</v>
      </c>
    </row>
    <row r="14" spans="3:17" x14ac:dyDescent="0.25">
      <c r="C14" s="11" t="s">
        <v>9</v>
      </c>
      <c r="D14" s="10">
        <f>54/12</f>
        <v>4.5</v>
      </c>
      <c r="E14" s="10">
        <f>132/12</f>
        <v>11</v>
      </c>
      <c r="F14" s="10">
        <f t="shared" si="0"/>
        <v>49.5</v>
      </c>
      <c r="G14" s="19">
        <f t="shared" si="1"/>
        <v>89.383937637905873</v>
      </c>
      <c r="H14" s="20">
        <f t="shared" si="2"/>
        <v>983.22331401696465</v>
      </c>
      <c r="I14" s="3"/>
    </row>
  </sheetData>
  <sheetProtection algorithmName="SHA-512" hashValue="yRSfQpZHocCMrc7KZWYHUS0S8QbPEz2jgkIfdZQeVwPpYOV3sMmTA5DmDt+GEzKSIthzh7rnAloMMsm9bUStDg==" saltValue="Ohk/Ytp+KOSuXKKA+lGLW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Sizing</vt:lpstr>
      <vt:lpstr>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Roller</dc:creator>
  <cp:lastModifiedBy>Tessie Prentice</cp:lastModifiedBy>
  <cp:lastPrinted>2026-03-11T20:27:23Z</cp:lastPrinted>
  <dcterms:created xsi:type="dcterms:W3CDTF">2024-04-16T23:47:04Z</dcterms:created>
  <dcterms:modified xsi:type="dcterms:W3CDTF">2026-03-11T23:56:26Z</dcterms:modified>
</cp:coreProperties>
</file>